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emf" ContentType="image/x-emf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 activeTab="1"/>
  </bookViews>
  <sheets>
    <sheet name="example1" sheetId="1" r:id="rId1"/>
    <sheet name="flow mass curve" sheetId="4" r:id="rId2"/>
    <sheet name="example2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/>
  <c r="C68"/>
  <c r="C66"/>
  <c r="A54"/>
  <c r="A55" s="1"/>
  <c r="A56" s="1"/>
  <c r="A57" s="1"/>
  <c r="A58" s="1"/>
  <c r="A59" s="1"/>
  <c r="A60" s="1"/>
  <c r="A61" s="1"/>
  <c r="A62" s="1"/>
  <c r="A63" s="1"/>
  <c r="A53"/>
  <c r="K8"/>
  <c r="K7"/>
  <c r="K6"/>
  <c r="K5"/>
  <c r="I5"/>
  <c r="I6"/>
  <c r="I7" s="1"/>
  <c r="I8" s="1"/>
  <c r="I9" s="1"/>
  <c r="I10" s="1"/>
  <c r="I11" s="1"/>
  <c r="I12" s="1"/>
  <c r="I13" s="1"/>
  <c r="I14" s="1"/>
  <c r="I4"/>
  <c r="I3"/>
  <c r="A19"/>
  <c r="A20" s="1"/>
  <c r="A21" s="1"/>
  <c r="A22" s="1"/>
  <c r="A23" s="1"/>
  <c r="A24" s="1"/>
  <c r="A25" s="1"/>
  <c r="A26" s="1"/>
  <c r="A27" s="1"/>
  <c r="A28" s="1"/>
  <c r="A29" s="1"/>
  <c r="A5"/>
  <c r="A6"/>
  <c r="A7" s="1"/>
  <c r="A8" s="1"/>
  <c r="A9" s="1"/>
  <c r="A10" s="1"/>
  <c r="A11" s="1"/>
  <c r="A12" s="1"/>
  <c r="A13" s="1"/>
  <c r="A14" s="1"/>
  <c r="A4"/>
  <c r="L4"/>
  <c r="L9"/>
  <c r="L10"/>
  <c r="L11"/>
  <c r="L12"/>
  <c r="L13"/>
  <c r="L14"/>
  <c r="L3"/>
  <c r="J4"/>
  <c r="J5"/>
  <c r="J6"/>
  <c r="J7"/>
  <c r="J8"/>
  <c r="J9"/>
  <c r="J10"/>
  <c r="J11"/>
  <c r="J12"/>
  <c r="J13"/>
  <c r="J14"/>
  <c r="J3"/>
  <c r="H4"/>
  <c r="H5"/>
  <c r="H6"/>
  <c r="H7"/>
  <c r="H8"/>
  <c r="H9"/>
  <c r="H10"/>
  <c r="H11"/>
  <c r="H12"/>
  <c r="H13"/>
  <c r="H14"/>
  <c r="H3"/>
  <c r="G4"/>
  <c r="G5"/>
  <c r="G6"/>
  <c r="G7"/>
  <c r="G8"/>
  <c r="G9"/>
  <c r="G10"/>
  <c r="G11"/>
  <c r="G12"/>
  <c r="G13"/>
  <c r="G14"/>
  <c r="G3"/>
  <c r="F5"/>
  <c r="F6" s="1"/>
  <c r="F7" s="1"/>
  <c r="F8" s="1"/>
  <c r="F9" s="1"/>
  <c r="F10" s="1"/>
  <c r="F11" s="1"/>
  <c r="F12" s="1"/>
  <c r="F13" s="1"/>
  <c r="F14" s="1"/>
  <c r="F4"/>
  <c r="F3"/>
  <c r="C5"/>
  <c r="C6"/>
  <c r="C7"/>
  <c r="C8"/>
  <c r="C9"/>
  <c r="C10"/>
  <c r="C11"/>
  <c r="C12"/>
  <c r="C13"/>
  <c r="C14"/>
  <c r="C4"/>
  <c r="F32" i="3" l="1"/>
  <c r="F20"/>
  <c r="F18"/>
  <c r="F16"/>
  <c r="E21"/>
  <c r="F22" s="1"/>
  <c r="E23" s="1"/>
  <c r="F24" s="1"/>
  <c r="E25" s="1"/>
  <c r="F26" s="1"/>
  <c r="E27" s="1"/>
  <c r="F28" s="1"/>
  <c r="E29" s="1"/>
  <c r="F30" s="1"/>
  <c r="E31" s="1"/>
  <c r="E19"/>
  <c r="E17"/>
  <c r="E15"/>
  <c r="D31"/>
  <c r="D29"/>
  <c r="D27"/>
  <c r="D25"/>
  <c r="D23"/>
  <c r="D21"/>
  <c r="D19"/>
  <c r="D17"/>
  <c r="D15"/>
  <c r="C31"/>
  <c r="C29"/>
  <c r="C27"/>
  <c r="C25"/>
  <c r="C23"/>
  <c r="C21"/>
  <c r="C19"/>
  <c r="C17"/>
  <c r="C15"/>
  <c r="E7"/>
  <c r="D8"/>
  <c r="D7"/>
  <c r="E4"/>
  <c r="D5"/>
  <c r="D4"/>
  <c r="F1"/>
  <c r="E2"/>
  <c r="E1"/>
  <c r="D29" i="1"/>
  <c r="C29"/>
  <c r="A40"/>
  <c r="B29"/>
  <c r="A39"/>
  <c r="A38"/>
  <c r="A37"/>
  <c r="A36"/>
  <c r="A35"/>
  <c r="A34"/>
  <c r="A33"/>
  <c r="A32"/>
  <c r="A31"/>
  <c r="A30"/>
  <c r="A29"/>
  <c r="J5"/>
  <c r="D30" s="1"/>
  <c r="J7"/>
  <c r="D31" s="1"/>
  <c r="J9"/>
  <c r="D32" s="1"/>
  <c r="J11"/>
  <c r="D33" s="1"/>
  <c r="J13"/>
  <c r="D34" s="1"/>
  <c r="J15"/>
  <c r="D35" s="1"/>
  <c r="J17"/>
  <c r="D36" s="1"/>
  <c r="J19"/>
  <c r="D37" s="1"/>
  <c r="J21"/>
  <c r="D38" s="1"/>
  <c r="J23"/>
  <c r="D39" s="1"/>
  <c r="J25"/>
  <c r="D40" s="1"/>
  <c r="J3"/>
  <c r="I5"/>
  <c r="C30" s="1"/>
  <c r="I7"/>
  <c r="C31" s="1"/>
  <c r="I9"/>
  <c r="C32" s="1"/>
  <c r="I11"/>
  <c r="C33" s="1"/>
  <c r="I13"/>
  <c r="C34" s="1"/>
  <c r="I15"/>
  <c r="C35" s="1"/>
  <c r="I17"/>
  <c r="C36" s="1"/>
  <c r="I19"/>
  <c r="C37" s="1"/>
  <c r="I21"/>
  <c r="C38" s="1"/>
  <c r="I23"/>
  <c r="C39" s="1"/>
  <c r="I25"/>
  <c r="C40" s="1"/>
  <c r="I3"/>
  <c r="H5"/>
  <c r="B30" s="1"/>
  <c r="H7"/>
  <c r="B31" s="1"/>
  <c r="H9"/>
  <c r="B32" s="1"/>
  <c r="H11"/>
  <c r="B33" s="1"/>
  <c r="H13"/>
  <c r="B34" s="1"/>
  <c r="H15"/>
  <c r="B35" s="1"/>
  <c r="H17"/>
  <c r="B36" s="1"/>
  <c r="H19"/>
  <c r="B37" s="1"/>
  <c r="H21"/>
  <c r="B38" s="1"/>
  <c r="H23"/>
  <c r="B39" s="1"/>
  <c r="H25"/>
  <c r="B40" s="1"/>
  <c r="H3"/>
  <c r="G23"/>
  <c r="G21"/>
  <c r="G19"/>
  <c r="G17"/>
  <c r="G15"/>
  <c r="G13"/>
  <c r="G11"/>
  <c r="G9"/>
  <c r="G7"/>
  <c r="G5"/>
  <c r="F24"/>
  <c r="F22"/>
  <c r="F20"/>
  <c r="F18"/>
  <c r="F16"/>
  <c r="F14"/>
  <c r="F12"/>
  <c r="F10"/>
  <c r="F8"/>
  <c r="F6"/>
  <c r="F4"/>
  <c r="E24"/>
  <c r="E22"/>
  <c r="E20"/>
  <c r="E18"/>
  <c r="E16"/>
  <c r="E14"/>
  <c r="E12"/>
  <c r="E10"/>
  <c r="E8"/>
  <c r="E6"/>
  <c r="E4"/>
  <c r="D25"/>
  <c r="D23"/>
  <c r="D21"/>
  <c r="D19"/>
  <c r="D17"/>
  <c r="D15"/>
  <c r="D13"/>
  <c r="D11"/>
  <c r="D9"/>
  <c r="D7"/>
  <c r="D5"/>
  <c r="D3"/>
</calcChain>
</file>

<file path=xl/sharedStrings.xml><?xml version="1.0" encoding="utf-8"?>
<sst xmlns="http://schemas.openxmlformats.org/spreadsheetml/2006/main" count="59" uniqueCount="51">
  <si>
    <t>time</t>
  </si>
  <si>
    <t>I</t>
  </si>
  <si>
    <t>Q</t>
  </si>
  <si>
    <t>I-Q</t>
  </si>
  <si>
    <t>`</t>
  </si>
  <si>
    <t>∑ΔS</t>
  </si>
  <si>
    <t>X</t>
  </si>
  <si>
    <t>AVG(I-Q)</t>
  </si>
  <si>
    <r>
      <rPr>
        <b/>
        <sz val="14"/>
        <color theme="1"/>
        <rFont val="Calibri"/>
        <family val="2"/>
      </rPr>
      <t>ΔS=</t>
    </r>
    <r>
      <rPr>
        <b/>
        <sz val="14"/>
        <color theme="1"/>
        <rFont val="Calibri"/>
        <family val="2"/>
        <scheme val="minor"/>
      </rPr>
      <t>(AVG(I-Q))*</t>
    </r>
    <r>
      <rPr>
        <b/>
        <sz val="14"/>
        <color theme="1"/>
        <rFont val="Calibri"/>
        <family val="2"/>
      </rPr>
      <t>Δt</t>
    </r>
  </si>
  <si>
    <t>S</t>
  </si>
  <si>
    <t>CHOOSE X=0.25</t>
  </si>
  <si>
    <t xml:space="preserve">[x I+(1-x)Q] </t>
  </si>
  <si>
    <t>k=INVERSE SLOPE=400/30=13.3 HR</t>
  </si>
  <si>
    <t>inflow</t>
  </si>
  <si>
    <t>t</t>
  </si>
  <si>
    <t>=</t>
  </si>
  <si>
    <t>6-2*12*0.2</t>
  </si>
  <si>
    <t>2*12(1-0.2)+6</t>
  </si>
  <si>
    <r>
      <t>0.048I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</si>
  <si>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0.43I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</si>
  <si>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0.524Q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</si>
  <si>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outflow</t>
  </si>
  <si>
    <t>mean flow</t>
  </si>
  <si>
    <t>monthly flow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</si>
  <si>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</si>
  <si>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</si>
  <si>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</si>
  <si>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</si>
  <si>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</si>
  <si>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</si>
  <si>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</si>
  <si>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</si>
  <si>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</si>
  <si>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</si>
  <si>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</si>
  <si>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</si>
  <si>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days</t>
  </si>
  <si>
    <t>month</t>
  </si>
  <si>
    <t>accumumated flow</t>
  </si>
  <si>
    <t>demand</t>
  </si>
  <si>
    <t>S-D</t>
  </si>
  <si>
    <t>cumulative excess demand</t>
  </si>
  <si>
    <t>cumulative excess flow</t>
  </si>
  <si>
    <t>∑D</t>
  </si>
  <si>
    <t>∑s</t>
  </si>
  <si>
    <t>storage</t>
  </si>
  <si>
    <t>minimum storage=total deamd excess=1920 m3/s-day</t>
  </si>
  <si>
    <t>sequent peak analysis</t>
  </si>
  <si>
    <t>max storage</t>
  </si>
  <si>
    <t>min storage</t>
  </si>
  <si>
    <t>flow mass curve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</si>
</sst>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0" fillId="0" borderId="5" xfId="0" applyBorder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X=0.35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example1!$A$29:$A$40</c:f>
              <c:numCache>
                <c:formatCode>General</c:formatCode>
                <c:ptCount val="12"/>
                <c:pt idx="0">
                  <c:v>0</c:v>
                </c:pt>
                <c:pt idx="1">
                  <c:v>42</c:v>
                </c:pt>
                <c:pt idx="2">
                  <c:v>198</c:v>
                </c:pt>
                <c:pt idx="3">
                  <c:v>375</c:v>
                </c:pt>
                <c:pt idx="4">
                  <c:v>420</c:v>
                </c:pt>
                <c:pt idx="5">
                  <c:v>363</c:v>
                </c:pt>
                <c:pt idx="6">
                  <c:v>282</c:v>
                </c:pt>
                <c:pt idx="7">
                  <c:v>201</c:v>
                </c:pt>
                <c:pt idx="8">
                  <c:v>132</c:v>
                </c:pt>
                <c:pt idx="9">
                  <c:v>78</c:v>
                </c:pt>
                <c:pt idx="10">
                  <c:v>42</c:v>
                </c:pt>
                <c:pt idx="11">
                  <c:v>0</c:v>
                </c:pt>
              </c:numCache>
            </c:numRef>
          </c:xVal>
          <c:yVal>
            <c:numRef>
              <c:f>example1!$B$29:$B$40</c:f>
              <c:numCache>
                <c:formatCode>General</c:formatCode>
                <c:ptCount val="12"/>
                <c:pt idx="0">
                  <c:v>5</c:v>
                </c:pt>
                <c:pt idx="1">
                  <c:v>10.9</c:v>
                </c:pt>
                <c:pt idx="2">
                  <c:v>25.3</c:v>
                </c:pt>
                <c:pt idx="3">
                  <c:v>36.35</c:v>
                </c:pt>
                <c:pt idx="4">
                  <c:v>35.9</c:v>
                </c:pt>
                <c:pt idx="5">
                  <c:v>30.45</c:v>
                </c:pt>
                <c:pt idx="6">
                  <c:v>24.1</c:v>
                </c:pt>
                <c:pt idx="7">
                  <c:v>18.450000000000003</c:v>
                </c:pt>
                <c:pt idx="8">
                  <c:v>13.5</c:v>
                </c:pt>
                <c:pt idx="9">
                  <c:v>10.200000000000001</c:v>
                </c:pt>
                <c:pt idx="10">
                  <c:v>7.6000000000000005</c:v>
                </c:pt>
                <c:pt idx="11">
                  <c:v>6.3</c:v>
                </c:pt>
              </c:numCache>
            </c:numRef>
          </c:yVal>
        </c:ser>
        <c:dLbls/>
        <c:axId val="72911488"/>
        <c:axId val="72892800"/>
      </c:scatterChart>
      <c:valAx>
        <c:axId val="72911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92800"/>
        <c:crosses val="autoZero"/>
        <c:crossBetween val="midCat"/>
      </c:valAx>
      <c:valAx>
        <c:axId val="728928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1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X=0.3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example1!$A$29:$A$40</c:f>
              <c:numCache>
                <c:formatCode>General</c:formatCode>
                <c:ptCount val="12"/>
                <c:pt idx="0">
                  <c:v>0</c:v>
                </c:pt>
                <c:pt idx="1">
                  <c:v>42</c:v>
                </c:pt>
                <c:pt idx="2">
                  <c:v>198</c:v>
                </c:pt>
                <c:pt idx="3">
                  <c:v>375</c:v>
                </c:pt>
                <c:pt idx="4">
                  <c:v>420</c:v>
                </c:pt>
                <c:pt idx="5">
                  <c:v>363</c:v>
                </c:pt>
                <c:pt idx="6">
                  <c:v>282</c:v>
                </c:pt>
                <c:pt idx="7">
                  <c:v>201</c:v>
                </c:pt>
                <c:pt idx="8">
                  <c:v>132</c:v>
                </c:pt>
                <c:pt idx="9">
                  <c:v>78</c:v>
                </c:pt>
                <c:pt idx="10">
                  <c:v>42</c:v>
                </c:pt>
                <c:pt idx="11">
                  <c:v>0</c:v>
                </c:pt>
              </c:numCache>
            </c:numRef>
          </c:xVal>
          <c:yVal>
            <c:numRef>
              <c:f>example1!$C$29:$C$40</c:f>
              <c:numCache>
                <c:formatCode>General</c:formatCode>
                <c:ptCount val="12"/>
                <c:pt idx="0">
                  <c:v>5</c:v>
                </c:pt>
                <c:pt idx="1">
                  <c:v>10.199999999999999</c:v>
                </c:pt>
                <c:pt idx="2">
                  <c:v>23.4</c:v>
                </c:pt>
                <c:pt idx="3">
                  <c:v>35.299999999999997</c:v>
                </c:pt>
                <c:pt idx="4">
                  <c:v>36.199999999999996</c:v>
                </c:pt>
                <c:pt idx="5">
                  <c:v>31.1</c:v>
                </c:pt>
                <c:pt idx="6">
                  <c:v>24.799999999999997</c:v>
                </c:pt>
                <c:pt idx="7">
                  <c:v>19.099999999999998</c:v>
                </c:pt>
                <c:pt idx="8">
                  <c:v>13.999999999999998</c:v>
                </c:pt>
                <c:pt idx="9">
                  <c:v>10.6</c:v>
                </c:pt>
                <c:pt idx="10">
                  <c:v>7.8</c:v>
                </c:pt>
                <c:pt idx="11">
                  <c:v>6.3999999999999995</c:v>
                </c:pt>
              </c:numCache>
            </c:numRef>
          </c:yVal>
        </c:ser>
        <c:dLbls/>
        <c:axId val="73289728"/>
        <c:axId val="73291264"/>
      </c:scatterChart>
      <c:valAx>
        <c:axId val="73289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1264"/>
        <c:crosses val="autoZero"/>
        <c:crossBetween val="midCat"/>
      </c:valAx>
      <c:valAx>
        <c:axId val="73291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X=0.25</a:t>
            </a:r>
          </a:p>
        </c:rich>
      </c:tx>
      <c:layout>
        <c:manualLayout>
          <c:xMode val="edge"/>
          <c:yMode val="edge"/>
          <c:x val="0.39004855643044628"/>
          <c:y val="2.3148148148148147E-2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example1!$A$29:$A$40</c:f>
              <c:numCache>
                <c:formatCode>General</c:formatCode>
                <c:ptCount val="12"/>
                <c:pt idx="0">
                  <c:v>0</c:v>
                </c:pt>
                <c:pt idx="1">
                  <c:v>42</c:v>
                </c:pt>
                <c:pt idx="2">
                  <c:v>198</c:v>
                </c:pt>
                <c:pt idx="3">
                  <c:v>375</c:v>
                </c:pt>
                <c:pt idx="4">
                  <c:v>420</c:v>
                </c:pt>
                <c:pt idx="5">
                  <c:v>363</c:v>
                </c:pt>
                <c:pt idx="6">
                  <c:v>282</c:v>
                </c:pt>
                <c:pt idx="7">
                  <c:v>201</c:v>
                </c:pt>
                <c:pt idx="8">
                  <c:v>132</c:v>
                </c:pt>
                <c:pt idx="9">
                  <c:v>78</c:v>
                </c:pt>
                <c:pt idx="10">
                  <c:v>42</c:v>
                </c:pt>
                <c:pt idx="11">
                  <c:v>0</c:v>
                </c:pt>
              </c:numCache>
            </c:numRef>
          </c:xVal>
          <c:yVal>
            <c:numRef>
              <c:f>example1!$D$29:$D$40</c:f>
              <c:numCache>
                <c:formatCode>General</c:formatCode>
                <c:ptCount val="12"/>
                <c:pt idx="0">
                  <c:v>5</c:v>
                </c:pt>
                <c:pt idx="1">
                  <c:v>9.5</c:v>
                </c:pt>
                <c:pt idx="2">
                  <c:v>21.5</c:v>
                </c:pt>
                <c:pt idx="3">
                  <c:v>34.25</c:v>
                </c:pt>
                <c:pt idx="4">
                  <c:v>36.5</c:v>
                </c:pt>
                <c:pt idx="5">
                  <c:v>31.75</c:v>
                </c:pt>
                <c:pt idx="6">
                  <c:v>25.5</c:v>
                </c:pt>
                <c:pt idx="7">
                  <c:v>19.75</c:v>
                </c:pt>
                <c:pt idx="8">
                  <c:v>14.5</c:v>
                </c:pt>
                <c:pt idx="9">
                  <c:v>11</c:v>
                </c:pt>
                <c:pt idx="10">
                  <c:v>8</c:v>
                </c:pt>
                <c:pt idx="11">
                  <c:v>6.5</c:v>
                </c:pt>
              </c:numCache>
            </c:numRef>
          </c:yVal>
        </c:ser>
        <c:dLbls/>
        <c:axId val="73315456"/>
        <c:axId val="73316992"/>
      </c:scatterChart>
      <c:valAx>
        <c:axId val="73315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16992"/>
        <c:crosses val="autoZero"/>
        <c:crossBetween val="midCat"/>
      </c:valAx>
      <c:valAx>
        <c:axId val="73316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1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tx>
            <c:v>demand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'flow mass curve'!$A$17:$A$29</c:f>
              <c:strCache>
                <c:ptCount val="13"/>
                <c:pt idx="0">
                  <c:v>time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xVal>
          <c:yVal>
            <c:numRef>
              <c:f>'flow mass curve'!$C$17:$C$29</c:f>
              <c:numCache>
                <c:formatCode>General</c:formatCode>
                <c:ptCount val="13"/>
                <c:pt idx="0">
                  <c:v>0</c:v>
                </c:pt>
                <c:pt idx="1">
                  <c:v>1240</c:v>
                </c:pt>
                <c:pt idx="2">
                  <c:v>1120</c:v>
                </c:pt>
                <c:pt idx="3">
                  <c:v>1240</c:v>
                </c:pt>
                <c:pt idx="4">
                  <c:v>1200</c:v>
                </c:pt>
                <c:pt idx="5">
                  <c:v>1240</c:v>
                </c:pt>
                <c:pt idx="6">
                  <c:v>1200</c:v>
                </c:pt>
                <c:pt idx="7">
                  <c:v>1240</c:v>
                </c:pt>
                <c:pt idx="8">
                  <c:v>1240</c:v>
                </c:pt>
                <c:pt idx="9">
                  <c:v>1200</c:v>
                </c:pt>
                <c:pt idx="10">
                  <c:v>1240</c:v>
                </c:pt>
                <c:pt idx="11">
                  <c:v>1200</c:v>
                </c:pt>
                <c:pt idx="12">
                  <c:v>1240</c:v>
                </c:pt>
              </c:numCache>
            </c:numRef>
          </c:yVal>
          <c:smooth val="1"/>
        </c:ser>
        <c:ser>
          <c:idx val="2"/>
          <c:order val="1"/>
          <c:tx>
            <c:v>inflow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'flow mass curve'!$A$17:$A$29</c:f>
              <c:strCache>
                <c:ptCount val="13"/>
                <c:pt idx="0">
                  <c:v>time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xVal>
          <c:yVal>
            <c:numRef>
              <c:f>'flow mass curve'!$D$17:$D$29</c:f>
              <c:numCache>
                <c:formatCode>General</c:formatCode>
                <c:ptCount val="13"/>
                <c:pt idx="0">
                  <c:v>0</c:v>
                </c:pt>
                <c:pt idx="1">
                  <c:v>1860</c:v>
                </c:pt>
                <c:pt idx="2">
                  <c:v>1260</c:v>
                </c:pt>
                <c:pt idx="3">
                  <c:v>1085</c:v>
                </c:pt>
                <c:pt idx="4">
                  <c:v>750</c:v>
                </c:pt>
                <c:pt idx="5">
                  <c:v>465</c:v>
                </c:pt>
                <c:pt idx="6">
                  <c:v>660</c:v>
                </c:pt>
                <c:pt idx="7">
                  <c:v>1550</c:v>
                </c:pt>
                <c:pt idx="8">
                  <c:v>2480</c:v>
                </c:pt>
                <c:pt idx="9">
                  <c:v>3150</c:v>
                </c:pt>
                <c:pt idx="10">
                  <c:v>2790</c:v>
                </c:pt>
                <c:pt idx="11">
                  <c:v>2400</c:v>
                </c:pt>
                <c:pt idx="12">
                  <c:v>2170</c:v>
                </c:pt>
              </c:numCache>
            </c:numRef>
          </c:yVal>
          <c:smooth val="1"/>
        </c:ser>
        <c:dLbls/>
        <c:axId val="73662464"/>
        <c:axId val="73664000"/>
      </c:scatterChart>
      <c:valAx>
        <c:axId val="736624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64000"/>
        <c:crosses val="autoZero"/>
        <c:crossBetween val="midCat"/>
      </c:valAx>
      <c:valAx>
        <c:axId val="73664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62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07181063325962"/>
          <c:y val="7.407407407407407E-2"/>
          <c:w val="0.85194448893312691"/>
          <c:h val="0.84167468649752142"/>
        </c:manualLayout>
      </c:layout>
      <c:scatterChart>
        <c:scatterStyle val="smoothMarker"/>
        <c:ser>
          <c:idx val="0"/>
          <c:order val="0"/>
          <c:tx>
            <c:strRef>
              <c:f>'flow mass curve'!$B$17</c:f>
              <c:strCache>
                <c:ptCount val="1"/>
                <c:pt idx="0">
                  <c:v>∑s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'flow mass curve'!$A$18:$A$29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'flow mass curve'!$B$18:$B$29</c:f>
              <c:numCache>
                <c:formatCode>General</c:formatCode>
                <c:ptCount val="12"/>
                <c:pt idx="0">
                  <c:v>1860</c:v>
                </c:pt>
                <c:pt idx="1">
                  <c:v>3120</c:v>
                </c:pt>
                <c:pt idx="2">
                  <c:v>4205</c:v>
                </c:pt>
                <c:pt idx="3">
                  <c:v>4955</c:v>
                </c:pt>
                <c:pt idx="4">
                  <c:v>5420</c:v>
                </c:pt>
                <c:pt idx="5">
                  <c:v>6080</c:v>
                </c:pt>
                <c:pt idx="6">
                  <c:v>7630</c:v>
                </c:pt>
                <c:pt idx="7">
                  <c:v>10110</c:v>
                </c:pt>
                <c:pt idx="8">
                  <c:v>13260</c:v>
                </c:pt>
                <c:pt idx="9">
                  <c:v>16050</c:v>
                </c:pt>
                <c:pt idx="10">
                  <c:v>18450</c:v>
                </c:pt>
                <c:pt idx="11">
                  <c:v>20620</c:v>
                </c:pt>
              </c:numCache>
            </c:numRef>
          </c:yVal>
          <c:smooth val="1"/>
        </c:ser>
        <c:ser>
          <c:idx val="1"/>
          <c:order val="1"/>
          <c:tx>
            <c:v>cumdem+Sheet1!$A$16:$A$28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'flow mass curve'!$A$17:$A$29</c:f>
              <c:strCache>
                <c:ptCount val="13"/>
                <c:pt idx="0">
                  <c:v>time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xVal>
          <c:yVal>
            <c:numRef>
              <c:f>'flow mass curve'!$E$17:$E$29</c:f>
              <c:numCache>
                <c:formatCode>General</c:formatCode>
                <c:ptCount val="13"/>
                <c:pt idx="0">
                  <c:v>0</c:v>
                </c:pt>
                <c:pt idx="1">
                  <c:v>1240</c:v>
                </c:pt>
                <c:pt idx="2">
                  <c:v>2360</c:v>
                </c:pt>
                <c:pt idx="3">
                  <c:v>3600</c:v>
                </c:pt>
                <c:pt idx="4">
                  <c:v>4800</c:v>
                </c:pt>
                <c:pt idx="5">
                  <c:v>6040</c:v>
                </c:pt>
                <c:pt idx="6">
                  <c:v>7240</c:v>
                </c:pt>
                <c:pt idx="7">
                  <c:v>8480</c:v>
                </c:pt>
                <c:pt idx="8">
                  <c:v>9720</c:v>
                </c:pt>
                <c:pt idx="9">
                  <c:v>10920</c:v>
                </c:pt>
                <c:pt idx="10">
                  <c:v>12160</c:v>
                </c:pt>
                <c:pt idx="11">
                  <c:v>13360</c:v>
                </c:pt>
                <c:pt idx="12">
                  <c:v>14600</c:v>
                </c:pt>
              </c:numCache>
            </c:numRef>
          </c:yVal>
          <c:smooth val="1"/>
        </c:ser>
        <c:dLbls/>
        <c:axId val="73714304"/>
        <c:axId val="73818496"/>
      </c:scatterChart>
      <c:valAx>
        <c:axId val="73714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18496"/>
        <c:crosses val="autoZero"/>
        <c:crossBetween val="midCat"/>
      </c:valAx>
      <c:valAx>
        <c:axId val="73818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1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'flow mass curve'!$B$51</c:f>
              <c:strCache>
                <c:ptCount val="1"/>
                <c:pt idx="0">
                  <c:v>S-D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'flow mass curve'!$A$52:$A$63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'flow mass curve'!$B$52:$B$63</c:f>
              <c:numCache>
                <c:formatCode>General</c:formatCode>
                <c:ptCount val="12"/>
                <c:pt idx="0">
                  <c:v>620</c:v>
                </c:pt>
                <c:pt idx="1">
                  <c:v>140</c:v>
                </c:pt>
                <c:pt idx="2">
                  <c:v>-155</c:v>
                </c:pt>
                <c:pt idx="3">
                  <c:v>-450</c:v>
                </c:pt>
                <c:pt idx="4">
                  <c:v>-775</c:v>
                </c:pt>
                <c:pt idx="5">
                  <c:v>-540</c:v>
                </c:pt>
                <c:pt idx="6">
                  <c:v>310</c:v>
                </c:pt>
                <c:pt idx="7">
                  <c:v>1240</c:v>
                </c:pt>
                <c:pt idx="8">
                  <c:v>1950</c:v>
                </c:pt>
                <c:pt idx="9">
                  <c:v>1550</c:v>
                </c:pt>
                <c:pt idx="10">
                  <c:v>1200</c:v>
                </c:pt>
                <c:pt idx="11">
                  <c:v>930</c:v>
                </c:pt>
              </c:numCache>
            </c:numRef>
          </c:yVal>
          <c:smooth val="1"/>
        </c:ser>
        <c:dLbls/>
        <c:axId val="75072256"/>
        <c:axId val="75073792"/>
      </c:scatterChart>
      <c:valAx>
        <c:axId val="750722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73792"/>
        <c:crosses val="autoZero"/>
        <c:crossBetween val="midCat"/>
      </c:valAx>
      <c:valAx>
        <c:axId val="75073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7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27215</xdr:colOff>
      <xdr:row>10</xdr:row>
      <xdr:rowOff>9523</xdr:rowOff>
    </xdr:from>
    <xdr:to>
      <xdr:col>17</xdr:col>
      <xdr:colOff>312965</xdr:colOff>
      <xdr:row>25</xdr:row>
      <xdr:rowOff>167365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394608</xdr:colOff>
      <xdr:row>26</xdr:row>
      <xdr:rowOff>23130</xdr:rowOff>
    </xdr:from>
    <xdr:to>
      <xdr:col>21</xdr:col>
      <xdr:colOff>68037</xdr:colOff>
      <xdr:row>40</xdr:row>
      <xdr:rowOff>17688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81642</xdr:colOff>
      <xdr:row>26</xdr:row>
      <xdr:rowOff>50343</xdr:rowOff>
    </xdr:from>
    <xdr:to>
      <xdr:col>13</xdr:col>
      <xdr:colOff>367392</xdr:colOff>
      <xdr:row>40</xdr:row>
      <xdr:rowOff>44901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551583</xdr:colOff>
      <xdr:row>16</xdr:row>
      <xdr:rowOff>139843</xdr:rowOff>
    </xdr:from>
    <xdr:to>
      <xdr:col>12</xdr:col>
      <xdr:colOff>157595</xdr:colOff>
      <xdr:row>31</xdr:row>
      <xdr:rowOff>25543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69272</xdr:colOff>
      <xdr:row>33</xdr:row>
      <xdr:rowOff>80961</xdr:rowOff>
    </xdr:from>
    <xdr:to>
      <xdr:col>5</xdr:col>
      <xdr:colOff>113434</xdr:colOff>
      <xdr:row>47</xdr:row>
      <xdr:rowOff>157161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266700</xdr:colOff>
      <xdr:row>10</xdr:row>
      <xdr:rowOff>157162</xdr:rowOff>
    </xdr:from>
    <xdr:ext cx="65" cy="172227"/>
    <xdr:sp macro="" textlink="">
      <xdr:nvSpPr>
        <xdr:cNvPr id="4" name="TextBox 3"/>
        <xdr:cNvSpPr txBox="1"/>
      </xdr:nvSpPr>
      <xdr:spPr>
        <a:xfrm>
          <a:off x="59436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226088</xdr:colOff>
      <xdr:row>55</xdr:row>
      <xdr:rowOff>57149</xdr:rowOff>
    </xdr:from>
    <xdr:to>
      <xdr:col>10</xdr:col>
      <xdr:colOff>1082291</xdr:colOff>
      <xdr:row>69</xdr:row>
      <xdr:rowOff>162657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0.30239</cdr:x>
      <cdr:y>0.55998</cdr:y>
    </cdr:from>
    <cdr:to>
      <cdr:x>0.5602</cdr:x>
      <cdr:y>0.75683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1583692" y="1518557"/>
          <a:ext cx="1350222" cy="533818"/>
        </a:xfrm>
        <a:custGeom xmlns:a="http://schemas.openxmlformats.org/drawingml/2006/main">
          <a:avLst/>
          <a:gdLst>
            <a:gd name="connsiteX0" fmla="*/ 1350247 w 1350247"/>
            <a:gd name="connsiteY0" fmla="*/ 41868 h 533819"/>
            <a:gd name="connsiteX1" fmla="*/ 1109505 w 1350247"/>
            <a:gd name="connsiteY1" fmla="*/ 450083 h 533819"/>
            <a:gd name="connsiteX2" fmla="*/ 921099 w 1350247"/>
            <a:gd name="connsiteY2" fmla="*/ 533819 h 533819"/>
            <a:gd name="connsiteX3" fmla="*/ 732692 w 1350247"/>
            <a:gd name="connsiteY3" fmla="*/ 502418 h 533819"/>
            <a:gd name="connsiteX4" fmla="*/ 523351 w 1350247"/>
            <a:gd name="connsiteY4" fmla="*/ 345412 h 533819"/>
            <a:gd name="connsiteX5" fmla="*/ 324478 w 1350247"/>
            <a:gd name="connsiteY5" fmla="*/ 230275 h 533819"/>
            <a:gd name="connsiteX6" fmla="*/ 136071 w 1350247"/>
            <a:gd name="connsiteY6" fmla="*/ 115138 h 533819"/>
            <a:gd name="connsiteX7" fmla="*/ 0 w 1350247"/>
            <a:gd name="connsiteY7" fmla="*/ 73269 h 533819"/>
            <a:gd name="connsiteX8" fmla="*/ 219807 w 1350247"/>
            <a:gd name="connsiteY8" fmla="*/ 0 h 533819"/>
            <a:gd name="connsiteX9" fmla="*/ 471016 w 1350247"/>
            <a:gd name="connsiteY9" fmla="*/ 52335 h 533819"/>
            <a:gd name="connsiteX10" fmla="*/ 785027 w 1350247"/>
            <a:gd name="connsiteY10" fmla="*/ 20934 h 533819"/>
            <a:gd name="connsiteX11" fmla="*/ 1015302 w 1350247"/>
            <a:gd name="connsiteY11" fmla="*/ 20934 h 533819"/>
            <a:gd name="connsiteX12" fmla="*/ 1224642 w 1350247"/>
            <a:gd name="connsiteY12" fmla="*/ 41868 h 533819"/>
            <a:gd name="connsiteX13" fmla="*/ 1350247 w 1350247"/>
            <a:gd name="connsiteY13" fmla="*/ 41868 h 533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350247" h="533819">
              <a:moveTo>
                <a:pt x="1350247" y="41868"/>
              </a:moveTo>
              <a:lnTo>
                <a:pt x="1109505" y="450083"/>
              </a:lnTo>
              <a:lnTo>
                <a:pt x="921099" y="533819"/>
              </a:lnTo>
              <a:lnTo>
                <a:pt x="732692" y="502418"/>
              </a:lnTo>
              <a:lnTo>
                <a:pt x="523351" y="345412"/>
              </a:lnTo>
              <a:lnTo>
                <a:pt x="324478" y="230275"/>
              </a:lnTo>
              <a:lnTo>
                <a:pt x="136071" y="115138"/>
              </a:lnTo>
              <a:lnTo>
                <a:pt x="0" y="73269"/>
              </a:lnTo>
              <a:lnTo>
                <a:pt x="219807" y="0"/>
              </a:lnTo>
              <a:lnTo>
                <a:pt x="471016" y="52335"/>
              </a:lnTo>
              <a:lnTo>
                <a:pt x="785027" y="20934"/>
              </a:lnTo>
              <a:lnTo>
                <a:pt x="1015302" y="20934"/>
              </a:lnTo>
              <a:lnTo>
                <a:pt x="1224642" y="41868"/>
              </a:lnTo>
              <a:lnTo>
                <a:pt x="1350247" y="41868"/>
              </a:lnTo>
              <a:close/>
            </a:path>
          </a:pathLst>
        </a:cu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219075</xdr:colOff>
      <xdr:row>5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4382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2</xdr:col>
      <xdr:colOff>257175</xdr:colOff>
      <xdr:row>9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4763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47625</xdr:rowOff>
    </xdr:from>
    <xdr:to>
      <xdr:col>5</xdr:col>
      <xdr:colOff>76200</xdr:colOff>
      <xdr:row>11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762125"/>
          <a:ext cx="2276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workbookViewId="0">
      <selection activeCell="F28" sqref="F28"/>
    </sheetView>
  </sheetViews>
  <sheetFormatPr defaultRowHeight="15"/>
  <cols>
    <col min="5" max="5" width="13.42578125" customWidth="1"/>
    <col min="6" max="6" width="20.85546875" customWidth="1"/>
  </cols>
  <sheetData>
    <row r="1" spans="1:10" ht="18.75">
      <c r="A1" s="5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8</v>
      </c>
      <c r="G1" s="6" t="s">
        <v>5</v>
      </c>
      <c r="H1" s="19" t="s">
        <v>6</v>
      </c>
      <c r="I1" s="19"/>
      <c r="J1" s="19"/>
    </row>
    <row r="2" spans="1:10">
      <c r="A2" s="2"/>
      <c r="B2" s="2"/>
      <c r="C2" s="2"/>
      <c r="D2" s="2"/>
      <c r="E2" s="2"/>
      <c r="F2" s="2"/>
      <c r="G2" s="3"/>
      <c r="H2" s="4">
        <v>0.35</v>
      </c>
      <c r="I2" s="4">
        <v>0.3</v>
      </c>
      <c r="J2" s="4">
        <v>0.25</v>
      </c>
    </row>
    <row r="3" spans="1:10">
      <c r="A3" s="2">
        <v>0</v>
      </c>
      <c r="B3" s="2">
        <v>5</v>
      </c>
      <c r="C3" s="2">
        <v>5</v>
      </c>
      <c r="D3" s="2">
        <f>B3-C3</f>
        <v>0</v>
      </c>
      <c r="E3" s="2"/>
      <c r="F3" s="2"/>
      <c r="G3" s="2"/>
      <c r="H3" s="2">
        <f>$H$2*B3+((1-$H$2)*C3)</f>
        <v>5</v>
      </c>
      <c r="I3" s="2">
        <f>$I$2*B3+((1-$I$2)*C3)</f>
        <v>5</v>
      </c>
      <c r="J3" s="2">
        <f>$J$2*B3+((1-$J$2)*C3)</f>
        <v>5</v>
      </c>
    </row>
    <row r="4" spans="1:10">
      <c r="A4" s="2"/>
      <c r="B4" s="2"/>
      <c r="C4" s="2"/>
      <c r="D4" s="2"/>
      <c r="E4" s="2">
        <f>(D5+D3)/2</f>
        <v>7</v>
      </c>
      <c r="F4" s="2">
        <f>E4*6</f>
        <v>42</v>
      </c>
      <c r="G4" s="2"/>
      <c r="H4" s="2"/>
      <c r="I4" s="2"/>
      <c r="J4" s="2"/>
    </row>
    <row r="5" spans="1:10">
      <c r="A5" s="2">
        <v>6</v>
      </c>
      <c r="B5" s="2">
        <v>20</v>
      </c>
      <c r="C5" s="2">
        <v>6</v>
      </c>
      <c r="D5" s="2">
        <f>B5-C5</f>
        <v>14</v>
      </c>
      <c r="E5" s="2"/>
      <c r="F5" s="2"/>
      <c r="G5" s="2">
        <f>F4</f>
        <v>42</v>
      </c>
      <c r="H5" s="2">
        <f t="shared" ref="H5:H25" si="0">$H$2*B5+((1-$H$2)*C5)</f>
        <v>10.9</v>
      </c>
      <c r="I5" s="2">
        <f t="shared" ref="I5:I25" si="1">$I$2*B5+((1-$I$2)*C5)</f>
        <v>10.199999999999999</v>
      </c>
      <c r="J5" s="2">
        <f t="shared" ref="J5:J25" si="2">$J$2*B5+((1-$J$2)*C5)</f>
        <v>9.5</v>
      </c>
    </row>
    <row r="6" spans="1:10">
      <c r="A6" s="2"/>
      <c r="B6" s="2"/>
      <c r="C6" s="2"/>
      <c r="D6" s="2"/>
      <c r="E6" s="2">
        <f>(D7+D5)/2</f>
        <v>26</v>
      </c>
      <c r="F6" s="2">
        <f>E6*6</f>
        <v>156</v>
      </c>
      <c r="G6" s="2"/>
      <c r="H6" s="2"/>
      <c r="I6" s="2"/>
      <c r="J6" s="2"/>
    </row>
    <row r="7" spans="1:10">
      <c r="A7" s="2">
        <v>12</v>
      </c>
      <c r="B7" s="2">
        <v>50</v>
      </c>
      <c r="C7" s="2">
        <v>12</v>
      </c>
      <c r="D7" s="2">
        <f>B7-C7</f>
        <v>38</v>
      </c>
      <c r="E7" s="2"/>
      <c r="F7" s="2"/>
      <c r="G7" s="2">
        <f>F6+F4</f>
        <v>198</v>
      </c>
      <c r="H7" s="2">
        <f t="shared" si="0"/>
        <v>25.3</v>
      </c>
      <c r="I7" s="2">
        <f t="shared" si="1"/>
        <v>23.4</v>
      </c>
      <c r="J7" s="2">
        <f t="shared" si="2"/>
        <v>21.5</v>
      </c>
    </row>
    <row r="8" spans="1:10">
      <c r="A8" s="2"/>
      <c r="B8" s="2"/>
      <c r="C8" s="2"/>
      <c r="D8" s="2"/>
      <c r="E8" s="2">
        <f>(D9+D7)/2</f>
        <v>29.5</v>
      </c>
      <c r="F8" s="2">
        <f>E8*6</f>
        <v>177</v>
      </c>
      <c r="G8" s="2"/>
      <c r="H8" s="2"/>
      <c r="I8" s="2"/>
      <c r="J8" s="2"/>
    </row>
    <row r="9" spans="1:10">
      <c r="A9" s="2">
        <v>18</v>
      </c>
      <c r="B9" s="2">
        <v>50</v>
      </c>
      <c r="C9" s="2">
        <v>29</v>
      </c>
      <c r="D9" s="2">
        <f>B9-C9</f>
        <v>21</v>
      </c>
      <c r="E9" s="2"/>
      <c r="F9" s="2"/>
      <c r="G9" s="2">
        <f>F8+F6+F4</f>
        <v>375</v>
      </c>
      <c r="H9" s="2">
        <f t="shared" si="0"/>
        <v>36.35</v>
      </c>
      <c r="I9" s="2">
        <f t="shared" si="1"/>
        <v>35.299999999999997</v>
      </c>
      <c r="J9" s="2">
        <f t="shared" si="2"/>
        <v>34.25</v>
      </c>
    </row>
    <row r="10" spans="1:10">
      <c r="A10" s="2"/>
      <c r="B10" s="2"/>
      <c r="C10" s="2"/>
      <c r="D10" s="2"/>
      <c r="E10" s="2">
        <f>(D11+D9)/2</f>
        <v>7.5</v>
      </c>
      <c r="F10" s="2">
        <f>E10*6</f>
        <v>45</v>
      </c>
      <c r="G10" s="2"/>
      <c r="H10" s="2"/>
      <c r="I10" s="2"/>
      <c r="J10" s="2"/>
    </row>
    <row r="11" spans="1:10">
      <c r="A11" s="2">
        <v>24</v>
      </c>
      <c r="B11" s="2">
        <v>32</v>
      </c>
      <c r="C11" s="2">
        <v>38</v>
      </c>
      <c r="D11" s="2">
        <f>B11-C11</f>
        <v>-6</v>
      </c>
      <c r="E11" s="2"/>
      <c r="F11" s="2"/>
      <c r="G11" s="2">
        <f>F10+F8+F6+F4</f>
        <v>420</v>
      </c>
      <c r="H11" s="2">
        <f t="shared" si="0"/>
        <v>35.9</v>
      </c>
      <c r="I11" s="2">
        <f t="shared" si="1"/>
        <v>36.199999999999996</v>
      </c>
      <c r="J11" s="2">
        <f t="shared" si="2"/>
        <v>36.5</v>
      </c>
    </row>
    <row r="12" spans="1:10">
      <c r="A12" s="2"/>
      <c r="B12" s="2"/>
      <c r="C12" s="2"/>
      <c r="D12" s="2"/>
      <c r="E12" s="2">
        <f>(D13+D11)/2</f>
        <v>-9.5</v>
      </c>
      <c r="F12" s="2">
        <f>E12*6</f>
        <v>-57</v>
      </c>
      <c r="G12" s="2"/>
      <c r="H12" s="2"/>
      <c r="I12" s="2"/>
      <c r="J12" s="2"/>
    </row>
    <row r="13" spans="1:10">
      <c r="A13" s="2">
        <v>30</v>
      </c>
      <c r="B13" s="2">
        <v>22</v>
      </c>
      <c r="C13" s="2">
        <v>35</v>
      </c>
      <c r="D13" s="2">
        <f>B13-C13</f>
        <v>-13</v>
      </c>
      <c r="E13" s="2"/>
      <c r="F13" s="2"/>
      <c r="G13" s="2">
        <f>F12+F10+F8+F6+F4</f>
        <v>363</v>
      </c>
      <c r="H13" s="2">
        <f t="shared" si="0"/>
        <v>30.45</v>
      </c>
      <c r="I13" s="2">
        <f t="shared" si="1"/>
        <v>31.1</v>
      </c>
      <c r="J13" s="2">
        <f t="shared" si="2"/>
        <v>31.75</v>
      </c>
    </row>
    <row r="14" spans="1:10">
      <c r="A14" s="2"/>
      <c r="B14" s="2"/>
      <c r="C14" s="2"/>
      <c r="D14" s="2"/>
      <c r="E14" s="2">
        <f>(D15+D13)/2</f>
        <v>-13.5</v>
      </c>
      <c r="F14" s="2">
        <f>E14*6</f>
        <v>-81</v>
      </c>
      <c r="G14" s="2"/>
      <c r="H14" s="2"/>
      <c r="I14" s="2"/>
      <c r="J14" s="2"/>
    </row>
    <row r="15" spans="1:10">
      <c r="A15" s="2">
        <v>36</v>
      </c>
      <c r="B15" s="2">
        <v>15</v>
      </c>
      <c r="C15" s="2">
        <v>29</v>
      </c>
      <c r="D15" s="2">
        <f>B15-C15</f>
        <v>-14</v>
      </c>
      <c r="E15" s="2"/>
      <c r="F15" s="2"/>
      <c r="G15" s="2">
        <f>F14+F12+F10+F8+F6+F4</f>
        <v>282</v>
      </c>
      <c r="H15" s="2">
        <f t="shared" si="0"/>
        <v>24.1</v>
      </c>
      <c r="I15" s="2">
        <f t="shared" si="1"/>
        <v>24.799999999999997</v>
      </c>
      <c r="J15" s="2">
        <f t="shared" si="2"/>
        <v>25.5</v>
      </c>
    </row>
    <row r="16" spans="1:10">
      <c r="A16" s="2"/>
      <c r="B16" s="2"/>
      <c r="C16" s="2"/>
      <c r="D16" s="2"/>
      <c r="E16" s="2">
        <f>(D17+D15)/2</f>
        <v>-13.5</v>
      </c>
      <c r="F16" s="2">
        <f>E16*6</f>
        <v>-81</v>
      </c>
      <c r="G16" s="2"/>
      <c r="H16" s="2"/>
      <c r="I16" s="2"/>
      <c r="J16" s="2"/>
    </row>
    <row r="17" spans="1:13">
      <c r="A17" s="2">
        <v>42</v>
      </c>
      <c r="B17" s="2">
        <v>10</v>
      </c>
      <c r="C17" s="2">
        <v>23</v>
      </c>
      <c r="D17" s="2">
        <f>B17-C17</f>
        <v>-13</v>
      </c>
      <c r="E17" s="2"/>
      <c r="F17" s="2"/>
      <c r="G17" s="2">
        <f>F16+F14+F12+F10+F8+F6+F4</f>
        <v>201</v>
      </c>
      <c r="H17" s="2">
        <f t="shared" si="0"/>
        <v>18.450000000000003</v>
      </c>
      <c r="I17" s="2">
        <f t="shared" si="1"/>
        <v>19.099999999999998</v>
      </c>
      <c r="J17" s="2">
        <f t="shared" si="2"/>
        <v>19.75</v>
      </c>
    </row>
    <row r="18" spans="1:13">
      <c r="A18" s="2"/>
      <c r="B18" s="2"/>
      <c r="C18" s="2"/>
      <c r="D18" s="2"/>
      <c r="E18" s="2">
        <f>(D19+D17)/2</f>
        <v>-11.5</v>
      </c>
      <c r="F18" s="2">
        <f>E18*6</f>
        <v>-69</v>
      </c>
      <c r="G18" s="2"/>
      <c r="H18" s="2"/>
      <c r="I18" s="2"/>
      <c r="J18" s="2"/>
    </row>
    <row r="19" spans="1:13">
      <c r="A19" s="2">
        <v>48</v>
      </c>
      <c r="B19" s="2">
        <v>7</v>
      </c>
      <c r="C19" s="2">
        <v>17</v>
      </c>
      <c r="D19" s="2">
        <f>B19-C19</f>
        <v>-10</v>
      </c>
      <c r="E19" s="2"/>
      <c r="F19" s="2"/>
      <c r="G19" s="2">
        <f>F18+G17</f>
        <v>132</v>
      </c>
      <c r="H19" s="2">
        <f t="shared" si="0"/>
        <v>13.5</v>
      </c>
      <c r="I19" s="2">
        <f t="shared" si="1"/>
        <v>13.999999999999998</v>
      </c>
      <c r="J19" s="2">
        <f t="shared" si="2"/>
        <v>14.5</v>
      </c>
    </row>
    <row r="20" spans="1:13">
      <c r="A20" s="2"/>
      <c r="B20" s="2"/>
      <c r="C20" s="2"/>
      <c r="D20" s="2"/>
      <c r="E20" s="2">
        <f>(D21+D19)/2</f>
        <v>-9</v>
      </c>
      <c r="F20" s="2">
        <f>E20*6</f>
        <v>-54</v>
      </c>
      <c r="G20" s="2"/>
      <c r="H20" s="2"/>
      <c r="I20" s="2"/>
      <c r="J20" s="2"/>
    </row>
    <row r="21" spans="1:13">
      <c r="A21" s="2">
        <v>54</v>
      </c>
      <c r="B21" s="2">
        <v>5</v>
      </c>
      <c r="C21" s="2">
        <v>13</v>
      </c>
      <c r="D21" s="2">
        <f>B21-C21</f>
        <v>-8</v>
      </c>
      <c r="E21" s="2"/>
      <c r="F21" s="2"/>
      <c r="G21" s="2">
        <f>F20+G19</f>
        <v>78</v>
      </c>
      <c r="H21" s="2">
        <f t="shared" si="0"/>
        <v>10.200000000000001</v>
      </c>
      <c r="I21" s="2">
        <f t="shared" si="1"/>
        <v>10.6</v>
      </c>
      <c r="J21" s="2">
        <f t="shared" si="2"/>
        <v>11</v>
      </c>
    </row>
    <row r="22" spans="1:13">
      <c r="A22" s="2"/>
      <c r="B22" s="2"/>
      <c r="C22" s="2"/>
      <c r="D22" s="2"/>
      <c r="E22" s="2">
        <f>(D23+D21)/2</f>
        <v>-6</v>
      </c>
      <c r="F22" s="2">
        <f>E22*6</f>
        <v>-36</v>
      </c>
      <c r="G22" s="2"/>
      <c r="H22" s="2"/>
      <c r="I22" s="2"/>
      <c r="J22" s="2"/>
    </row>
    <row r="23" spans="1:13">
      <c r="A23" s="2">
        <v>60</v>
      </c>
      <c r="B23" s="2">
        <v>5</v>
      </c>
      <c r="C23" s="2">
        <v>9</v>
      </c>
      <c r="D23" s="2">
        <f>B23-C23</f>
        <v>-4</v>
      </c>
      <c r="E23" s="2"/>
      <c r="F23" s="2"/>
      <c r="G23" s="2">
        <f>F22+G21</f>
        <v>42</v>
      </c>
      <c r="H23" s="2">
        <f t="shared" si="0"/>
        <v>7.6000000000000005</v>
      </c>
      <c r="I23" s="2">
        <f t="shared" si="1"/>
        <v>7.8</v>
      </c>
      <c r="J23" s="2">
        <f t="shared" si="2"/>
        <v>8</v>
      </c>
      <c r="M23" t="s">
        <v>4</v>
      </c>
    </row>
    <row r="24" spans="1:13">
      <c r="A24" s="2"/>
      <c r="B24" s="2"/>
      <c r="C24" s="2"/>
      <c r="D24" s="2"/>
      <c r="E24" s="2">
        <f>(D25+D23)/2</f>
        <v>-3</v>
      </c>
      <c r="F24" s="2">
        <f>E24*6</f>
        <v>-18</v>
      </c>
      <c r="G24" s="2"/>
      <c r="H24" s="2"/>
      <c r="I24" s="2"/>
      <c r="J24" s="2"/>
    </row>
    <row r="25" spans="1:13">
      <c r="A25" s="2">
        <v>66</v>
      </c>
      <c r="B25" s="2">
        <v>5</v>
      </c>
      <c r="C25" s="2">
        <v>7</v>
      </c>
      <c r="D25" s="2">
        <f>B25-C25</f>
        <v>-2</v>
      </c>
      <c r="E25" s="2"/>
      <c r="F25" s="2"/>
      <c r="G25" s="2"/>
      <c r="H25" s="2">
        <f t="shared" si="0"/>
        <v>6.3</v>
      </c>
      <c r="I25" s="2">
        <f t="shared" si="1"/>
        <v>6.3999999999999995</v>
      </c>
      <c r="J25" s="2">
        <f t="shared" si="2"/>
        <v>6.5</v>
      </c>
    </row>
    <row r="26" spans="1:13">
      <c r="A26" s="7"/>
      <c r="B26" s="8"/>
      <c r="C26" s="8"/>
      <c r="D26" s="8"/>
      <c r="E26" s="7"/>
      <c r="F26" s="7"/>
      <c r="G26" s="7"/>
      <c r="H26" s="7"/>
      <c r="I26" s="7"/>
      <c r="J26" s="7"/>
    </row>
    <row r="27" spans="1:13" ht="21">
      <c r="A27" s="4" t="s">
        <v>9</v>
      </c>
      <c r="B27" s="20" t="s">
        <v>11</v>
      </c>
      <c r="C27" s="20"/>
      <c r="D27" s="20"/>
    </row>
    <row r="28" spans="1:13">
      <c r="A28" s="2"/>
      <c r="B28" s="4">
        <v>0.35</v>
      </c>
      <c r="C28" s="4">
        <v>0.3</v>
      </c>
      <c r="D28" s="4">
        <v>0.25</v>
      </c>
    </row>
    <row r="29" spans="1:13">
      <c r="A29" s="2">
        <f>G3</f>
        <v>0</v>
      </c>
      <c r="B29" s="2">
        <f>H3</f>
        <v>5</v>
      </c>
      <c r="C29" s="2">
        <f>I3</f>
        <v>5</v>
      </c>
      <c r="D29" s="2">
        <f>J3</f>
        <v>5</v>
      </c>
    </row>
    <row r="30" spans="1:13">
      <c r="A30" s="2">
        <f>G5</f>
        <v>42</v>
      </c>
      <c r="B30" s="2">
        <f>H5</f>
        <v>10.9</v>
      </c>
      <c r="C30" s="2">
        <f>I5</f>
        <v>10.199999999999999</v>
      </c>
      <c r="D30" s="2">
        <f>J5</f>
        <v>9.5</v>
      </c>
    </row>
    <row r="31" spans="1:13">
      <c r="A31" s="2">
        <f>G7</f>
        <v>198</v>
      </c>
      <c r="B31" s="2">
        <f>H7</f>
        <v>25.3</v>
      </c>
      <c r="C31" s="2">
        <f>I7</f>
        <v>23.4</v>
      </c>
      <c r="D31" s="2">
        <f>J7</f>
        <v>21.5</v>
      </c>
    </row>
    <row r="32" spans="1:13">
      <c r="A32" s="2">
        <f>G9</f>
        <v>375</v>
      </c>
      <c r="B32" s="2">
        <f>H9</f>
        <v>36.35</v>
      </c>
      <c r="C32" s="2">
        <f>I9</f>
        <v>35.299999999999997</v>
      </c>
      <c r="D32" s="2">
        <f>J9</f>
        <v>34.25</v>
      </c>
    </row>
    <row r="33" spans="1:4">
      <c r="A33" s="2">
        <f>G11</f>
        <v>420</v>
      </c>
      <c r="B33" s="2">
        <f>H11</f>
        <v>35.9</v>
      </c>
      <c r="C33" s="2">
        <f>I11</f>
        <v>36.199999999999996</v>
      </c>
      <c r="D33" s="2">
        <f>J11</f>
        <v>36.5</v>
      </c>
    </row>
    <row r="34" spans="1:4">
      <c r="A34" s="2">
        <f>G13</f>
        <v>363</v>
      </c>
      <c r="B34" s="2">
        <f>H13</f>
        <v>30.45</v>
      </c>
      <c r="C34" s="2">
        <f>I13</f>
        <v>31.1</v>
      </c>
      <c r="D34" s="2">
        <f>J13</f>
        <v>31.75</v>
      </c>
    </row>
    <row r="35" spans="1:4">
      <c r="A35" s="2">
        <f>G15</f>
        <v>282</v>
      </c>
      <c r="B35" s="2">
        <f>H15</f>
        <v>24.1</v>
      </c>
      <c r="C35" s="2">
        <f>I15</f>
        <v>24.799999999999997</v>
      </c>
      <c r="D35" s="2">
        <f>J15</f>
        <v>25.5</v>
      </c>
    </row>
    <row r="36" spans="1:4">
      <c r="A36" s="2">
        <f>G17</f>
        <v>201</v>
      </c>
      <c r="B36" s="2">
        <f>H17</f>
        <v>18.450000000000003</v>
      </c>
      <c r="C36" s="2">
        <f>I17</f>
        <v>19.099999999999998</v>
      </c>
      <c r="D36" s="2">
        <f>J17</f>
        <v>19.75</v>
      </c>
    </row>
    <row r="37" spans="1:4">
      <c r="A37" s="2">
        <f>G19</f>
        <v>132</v>
      </c>
      <c r="B37" s="2">
        <f>H19</f>
        <v>13.5</v>
      </c>
      <c r="C37" s="2">
        <f>I19</f>
        <v>13.999999999999998</v>
      </c>
      <c r="D37" s="2">
        <f>J19</f>
        <v>14.5</v>
      </c>
    </row>
    <row r="38" spans="1:4">
      <c r="A38" s="2">
        <f>G21</f>
        <v>78</v>
      </c>
      <c r="B38" s="2">
        <f>H21</f>
        <v>10.200000000000001</v>
      </c>
      <c r="C38" s="2">
        <f>I21</f>
        <v>10.6</v>
      </c>
      <c r="D38" s="2">
        <f>J21</f>
        <v>11</v>
      </c>
    </row>
    <row r="39" spans="1:4">
      <c r="A39" s="2">
        <f>G23</f>
        <v>42</v>
      </c>
      <c r="B39" s="2">
        <f>H23</f>
        <v>7.6000000000000005</v>
      </c>
      <c r="C39" s="2">
        <f>I23</f>
        <v>7.8</v>
      </c>
      <c r="D39" s="2">
        <f>J23</f>
        <v>8</v>
      </c>
    </row>
    <row r="40" spans="1:4">
      <c r="A40" s="2">
        <f>G25</f>
        <v>0</v>
      </c>
      <c r="B40" s="2">
        <f>H25</f>
        <v>6.3</v>
      </c>
      <c r="C40" s="2">
        <f>I25</f>
        <v>6.3999999999999995</v>
      </c>
      <c r="D40" s="2">
        <f>J25</f>
        <v>6.5</v>
      </c>
    </row>
    <row r="41" spans="1:4">
      <c r="B41" s="9" t="s">
        <v>10</v>
      </c>
    </row>
    <row r="42" spans="1:4">
      <c r="B42" s="9" t="s">
        <v>12</v>
      </c>
    </row>
  </sheetData>
  <mergeCells count="2">
    <mergeCell ref="H1:J1"/>
    <mergeCell ref="B27:D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topLeftCell="A55" zoomScale="91" zoomScaleNormal="91" workbookViewId="0">
      <selection activeCell="D72" sqref="D72"/>
    </sheetView>
  </sheetViews>
  <sheetFormatPr defaultRowHeight="15"/>
  <cols>
    <col min="2" max="3" width="15" customWidth="1"/>
    <col min="4" max="4" width="13.28515625" customWidth="1"/>
    <col min="5" max="5" width="15.28515625" customWidth="1"/>
    <col min="6" max="6" width="17.42578125" customWidth="1"/>
    <col min="8" max="8" width="10" bestFit="1" customWidth="1"/>
    <col min="9" max="9" width="10" customWidth="1"/>
    <col min="11" max="11" width="25" customWidth="1"/>
    <col min="12" max="12" width="21.140625" customWidth="1"/>
  </cols>
  <sheetData>
    <row r="1" spans="1:12" ht="23.25">
      <c r="A1" s="18" t="s">
        <v>50</v>
      </c>
    </row>
    <row r="2" spans="1:12">
      <c r="A2" s="2" t="s">
        <v>0</v>
      </c>
      <c r="B2" s="2" t="s">
        <v>37</v>
      </c>
      <c r="C2" s="2" t="s">
        <v>36</v>
      </c>
      <c r="D2" s="2" t="s">
        <v>22</v>
      </c>
      <c r="E2" s="2" t="s">
        <v>23</v>
      </c>
      <c r="F2" s="2" t="s">
        <v>38</v>
      </c>
      <c r="G2" s="2" t="s">
        <v>39</v>
      </c>
      <c r="H2" s="2" t="s">
        <v>39</v>
      </c>
      <c r="I2" s="2" t="s">
        <v>43</v>
      </c>
      <c r="J2" s="2" t="s">
        <v>40</v>
      </c>
      <c r="K2" s="2" t="s">
        <v>41</v>
      </c>
      <c r="L2" s="2" t="s">
        <v>42</v>
      </c>
    </row>
    <row r="3" spans="1:12">
      <c r="A3" s="2">
        <v>1</v>
      </c>
      <c r="B3" s="2" t="s">
        <v>24</v>
      </c>
      <c r="C3" s="2">
        <v>31</v>
      </c>
      <c r="D3" s="2">
        <v>60</v>
      </c>
      <c r="E3" s="2">
        <v>1860</v>
      </c>
      <c r="F3" s="2">
        <f>E3</f>
        <v>1860</v>
      </c>
      <c r="G3" s="2">
        <f>40</f>
        <v>40</v>
      </c>
      <c r="H3" s="2">
        <f>40*C3</f>
        <v>1240</v>
      </c>
      <c r="I3" s="2">
        <f>H3</f>
        <v>1240</v>
      </c>
      <c r="J3" s="2">
        <f>E3-H3</f>
        <v>620</v>
      </c>
      <c r="K3" s="2">
        <v>0</v>
      </c>
      <c r="L3" s="2">
        <f>J3</f>
        <v>620</v>
      </c>
    </row>
    <row r="4" spans="1:12">
      <c r="A4" s="2">
        <f>A3+1</f>
        <v>2</v>
      </c>
      <c r="B4" s="2" t="s">
        <v>25</v>
      </c>
      <c r="C4" s="2">
        <f>E4/D4</f>
        <v>28</v>
      </c>
      <c r="D4" s="2">
        <v>45</v>
      </c>
      <c r="E4" s="2">
        <v>1260</v>
      </c>
      <c r="F4" s="2">
        <f>E4+F3</f>
        <v>3120</v>
      </c>
      <c r="G4" s="2">
        <f>40</f>
        <v>40</v>
      </c>
      <c r="H4" s="2">
        <f t="shared" ref="H4:H14" si="0">40*C4</f>
        <v>1120</v>
      </c>
      <c r="I4" s="2">
        <f>H4+I3</f>
        <v>2360</v>
      </c>
      <c r="J4" s="2">
        <f t="shared" ref="J4:J14" si="1">E4-H4</f>
        <v>140</v>
      </c>
      <c r="K4" s="2">
        <v>0</v>
      </c>
      <c r="L4" s="2">
        <f t="shared" ref="L4:L14" si="2">J4</f>
        <v>140</v>
      </c>
    </row>
    <row r="5" spans="1:12">
      <c r="A5" s="2">
        <f t="shared" ref="A5:A14" si="3">A4+1</f>
        <v>3</v>
      </c>
      <c r="B5" s="2" t="s">
        <v>26</v>
      </c>
      <c r="C5" s="2">
        <f t="shared" ref="C5:C14" si="4">E5/D5</f>
        <v>31</v>
      </c>
      <c r="D5" s="2">
        <v>35</v>
      </c>
      <c r="E5" s="2">
        <v>1085</v>
      </c>
      <c r="F5" s="2">
        <f t="shared" ref="F5:F14" si="5">E5+F4</f>
        <v>4205</v>
      </c>
      <c r="G5" s="2">
        <f>40</f>
        <v>40</v>
      </c>
      <c r="H5" s="2">
        <f t="shared" si="0"/>
        <v>1240</v>
      </c>
      <c r="I5" s="2">
        <f t="shared" ref="I5:I14" si="6">H5+I4</f>
        <v>3600</v>
      </c>
      <c r="J5" s="2">
        <f t="shared" si="1"/>
        <v>-155</v>
      </c>
      <c r="K5" s="2">
        <f>J5</f>
        <v>-155</v>
      </c>
      <c r="L5" s="2">
        <v>0</v>
      </c>
    </row>
    <row r="6" spans="1:12">
      <c r="A6" s="2">
        <f t="shared" si="3"/>
        <v>4</v>
      </c>
      <c r="B6" s="2" t="s">
        <v>27</v>
      </c>
      <c r="C6" s="2">
        <f t="shared" si="4"/>
        <v>30</v>
      </c>
      <c r="D6" s="2">
        <v>25</v>
      </c>
      <c r="E6" s="2">
        <v>750</v>
      </c>
      <c r="F6" s="2">
        <f t="shared" si="5"/>
        <v>4955</v>
      </c>
      <c r="G6" s="2">
        <f>40</f>
        <v>40</v>
      </c>
      <c r="H6" s="2">
        <f t="shared" si="0"/>
        <v>1200</v>
      </c>
      <c r="I6" s="2">
        <f t="shared" si="6"/>
        <v>4800</v>
      </c>
      <c r="J6" s="2">
        <f t="shared" si="1"/>
        <v>-450</v>
      </c>
      <c r="K6" s="2">
        <f>J6+K5</f>
        <v>-605</v>
      </c>
      <c r="L6" s="2">
        <v>0</v>
      </c>
    </row>
    <row r="7" spans="1:12">
      <c r="A7" s="2">
        <f t="shared" si="3"/>
        <v>5</v>
      </c>
      <c r="B7" s="2" t="s">
        <v>28</v>
      </c>
      <c r="C7" s="2">
        <f t="shared" si="4"/>
        <v>31</v>
      </c>
      <c r="D7" s="2">
        <v>15</v>
      </c>
      <c r="E7" s="2">
        <v>465</v>
      </c>
      <c r="F7" s="2">
        <f t="shared" si="5"/>
        <v>5420</v>
      </c>
      <c r="G7" s="2">
        <f>40</f>
        <v>40</v>
      </c>
      <c r="H7" s="2">
        <f t="shared" si="0"/>
        <v>1240</v>
      </c>
      <c r="I7" s="2">
        <f t="shared" si="6"/>
        <v>6040</v>
      </c>
      <c r="J7" s="2">
        <f t="shared" si="1"/>
        <v>-775</v>
      </c>
      <c r="K7" s="2">
        <f>J7+K6</f>
        <v>-1380</v>
      </c>
      <c r="L7" s="2">
        <v>0</v>
      </c>
    </row>
    <row r="8" spans="1:12">
      <c r="A8" s="2">
        <f t="shared" si="3"/>
        <v>6</v>
      </c>
      <c r="B8" s="2" t="s">
        <v>29</v>
      </c>
      <c r="C8" s="2">
        <f t="shared" si="4"/>
        <v>30</v>
      </c>
      <c r="D8" s="2">
        <v>22</v>
      </c>
      <c r="E8" s="2">
        <v>660</v>
      </c>
      <c r="F8" s="2">
        <f t="shared" si="5"/>
        <v>6080</v>
      </c>
      <c r="G8" s="2">
        <f>40</f>
        <v>40</v>
      </c>
      <c r="H8" s="2">
        <f t="shared" si="0"/>
        <v>1200</v>
      </c>
      <c r="I8" s="2">
        <f t="shared" si="6"/>
        <v>7240</v>
      </c>
      <c r="J8" s="2">
        <f t="shared" si="1"/>
        <v>-540</v>
      </c>
      <c r="K8" s="2">
        <f>J8+K7</f>
        <v>-1920</v>
      </c>
      <c r="L8" s="2">
        <v>0</v>
      </c>
    </row>
    <row r="9" spans="1:12">
      <c r="A9" s="2">
        <f t="shared" si="3"/>
        <v>7</v>
      </c>
      <c r="B9" s="2" t="s">
        <v>30</v>
      </c>
      <c r="C9" s="2">
        <f t="shared" si="4"/>
        <v>31</v>
      </c>
      <c r="D9" s="2">
        <v>50</v>
      </c>
      <c r="E9" s="2">
        <v>1550</v>
      </c>
      <c r="F9" s="2">
        <f t="shared" si="5"/>
        <v>7630</v>
      </c>
      <c r="G9" s="2">
        <f>40</f>
        <v>40</v>
      </c>
      <c r="H9" s="2">
        <f t="shared" si="0"/>
        <v>1240</v>
      </c>
      <c r="I9" s="2">
        <f t="shared" si="6"/>
        <v>8480</v>
      </c>
      <c r="J9" s="2">
        <f t="shared" si="1"/>
        <v>310</v>
      </c>
      <c r="K9" s="2">
        <v>0</v>
      </c>
      <c r="L9" s="2">
        <f t="shared" si="2"/>
        <v>310</v>
      </c>
    </row>
    <row r="10" spans="1:12">
      <c r="A10" s="2">
        <f t="shared" si="3"/>
        <v>8</v>
      </c>
      <c r="B10" s="2" t="s">
        <v>31</v>
      </c>
      <c r="C10" s="2">
        <f t="shared" si="4"/>
        <v>31</v>
      </c>
      <c r="D10" s="2">
        <v>80</v>
      </c>
      <c r="E10" s="2">
        <v>2480</v>
      </c>
      <c r="F10" s="2">
        <f t="shared" si="5"/>
        <v>10110</v>
      </c>
      <c r="G10" s="2">
        <f>40</f>
        <v>40</v>
      </c>
      <c r="H10" s="2">
        <f t="shared" si="0"/>
        <v>1240</v>
      </c>
      <c r="I10" s="2">
        <f t="shared" si="6"/>
        <v>9720</v>
      </c>
      <c r="J10" s="2">
        <f t="shared" si="1"/>
        <v>1240</v>
      </c>
      <c r="K10" s="2">
        <v>0</v>
      </c>
      <c r="L10" s="2">
        <f t="shared" si="2"/>
        <v>1240</v>
      </c>
    </row>
    <row r="11" spans="1:12">
      <c r="A11" s="2">
        <f t="shared" si="3"/>
        <v>9</v>
      </c>
      <c r="B11" s="2" t="s">
        <v>32</v>
      </c>
      <c r="C11" s="2">
        <f t="shared" si="4"/>
        <v>30</v>
      </c>
      <c r="D11" s="2">
        <v>105</v>
      </c>
      <c r="E11" s="2">
        <v>3150</v>
      </c>
      <c r="F11" s="2">
        <f t="shared" si="5"/>
        <v>13260</v>
      </c>
      <c r="G11" s="2">
        <f>40</f>
        <v>40</v>
      </c>
      <c r="H11" s="2">
        <f t="shared" si="0"/>
        <v>1200</v>
      </c>
      <c r="I11" s="2">
        <f t="shared" si="6"/>
        <v>10920</v>
      </c>
      <c r="J11" s="2">
        <f t="shared" si="1"/>
        <v>1950</v>
      </c>
      <c r="K11" s="2">
        <v>0</v>
      </c>
      <c r="L11" s="2">
        <f t="shared" si="2"/>
        <v>1950</v>
      </c>
    </row>
    <row r="12" spans="1:12">
      <c r="A12" s="2">
        <f t="shared" si="3"/>
        <v>10</v>
      </c>
      <c r="B12" s="2" t="s">
        <v>33</v>
      </c>
      <c r="C12" s="2">
        <f t="shared" si="4"/>
        <v>31</v>
      </c>
      <c r="D12" s="2">
        <v>90</v>
      </c>
      <c r="E12" s="2">
        <v>2790</v>
      </c>
      <c r="F12" s="2">
        <f t="shared" si="5"/>
        <v>16050</v>
      </c>
      <c r="G12" s="2">
        <f>40</f>
        <v>40</v>
      </c>
      <c r="H12" s="2">
        <f t="shared" si="0"/>
        <v>1240</v>
      </c>
      <c r="I12" s="2">
        <f t="shared" si="6"/>
        <v>12160</v>
      </c>
      <c r="J12" s="2">
        <f t="shared" si="1"/>
        <v>1550</v>
      </c>
      <c r="K12" s="2">
        <v>0</v>
      </c>
      <c r="L12" s="2">
        <f t="shared" si="2"/>
        <v>1550</v>
      </c>
    </row>
    <row r="13" spans="1:12">
      <c r="A13" s="2">
        <f t="shared" si="3"/>
        <v>11</v>
      </c>
      <c r="B13" s="2" t="s">
        <v>34</v>
      </c>
      <c r="C13" s="2">
        <f t="shared" si="4"/>
        <v>30</v>
      </c>
      <c r="D13" s="2">
        <v>80</v>
      </c>
      <c r="E13" s="2">
        <v>2400</v>
      </c>
      <c r="F13" s="2">
        <f t="shared" si="5"/>
        <v>18450</v>
      </c>
      <c r="G13" s="2">
        <f>40</f>
        <v>40</v>
      </c>
      <c r="H13" s="2">
        <f t="shared" si="0"/>
        <v>1200</v>
      </c>
      <c r="I13" s="2">
        <f t="shared" si="6"/>
        <v>13360</v>
      </c>
      <c r="J13" s="2">
        <f t="shared" si="1"/>
        <v>1200</v>
      </c>
      <c r="K13" s="2">
        <v>0</v>
      </c>
      <c r="L13" s="2">
        <f t="shared" si="2"/>
        <v>1200</v>
      </c>
    </row>
    <row r="14" spans="1:12">
      <c r="A14" s="2">
        <f t="shared" si="3"/>
        <v>12</v>
      </c>
      <c r="B14" s="2" t="s">
        <v>35</v>
      </c>
      <c r="C14" s="2">
        <f t="shared" si="4"/>
        <v>31</v>
      </c>
      <c r="D14" s="2">
        <v>70</v>
      </c>
      <c r="E14" s="2">
        <v>2170</v>
      </c>
      <c r="F14" s="2">
        <f t="shared" si="5"/>
        <v>20620</v>
      </c>
      <c r="G14" s="2">
        <f>40</f>
        <v>40</v>
      </c>
      <c r="H14" s="2">
        <f t="shared" si="0"/>
        <v>1240</v>
      </c>
      <c r="I14" s="2">
        <f t="shared" si="6"/>
        <v>14600</v>
      </c>
      <c r="J14" s="2">
        <f t="shared" si="1"/>
        <v>930</v>
      </c>
      <c r="K14" s="2">
        <v>0</v>
      </c>
      <c r="L14" s="2">
        <f t="shared" si="2"/>
        <v>930</v>
      </c>
    </row>
    <row r="15" spans="1:12">
      <c r="I15" s="2"/>
      <c r="J15" s="2" t="s">
        <v>45</v>
      </c>
      <c r="K15" s="2">
        <f>K8</f>
        <v>-1920</v>
      </c>
    </row>
    <row r="17" spans="1:6">
      <c r="A17" s="2" t="s">
        <v>0</v>
      </c>
      <c r="B17" s="2" t="s">
        <v>44</v>
      </c>
      <c r="C17" s="2" t="s">
        <v>39</v>
      </c>
      <c r="D17" s="2" t="s">
        <v>23</v>
      </c>
      <c r="E17" s="14" t="s">
        <v>43</v>
      </c>
      <c r="F17" s="15"/>
    </row>
    <row r="18" spans="1:6">
      <c r="A18" s="2">
        <v>1</v>
      </c>
      <c r="B18" s="2">
        <v>1860</v>
      </c>
      <c r="C18" s="2">
        <v>1240</v>
      </c>
      <c r="D18" s="2">
        <v>1860</v>
      </c>
      <c r="E18" s="14">
        <v>1240</v>
      </c>
      <c r="F18" s="16"/>
    </row>
    <row r="19" spans="1:6">
      <c r="A19" s="2">
        <f>A18+1</f>
        <v>2</v>
      </c>
      <c r="B19" s="2">
        <v>3120</v>
      </c>
      <c r="C19" s="2">
        <v>1120</v>
      </c>
      <c r="D19" s="2">
        <v>1260</v>
      </c>
      <c r="E19" s="14">
        <v>2360</v>
      </c>
      <c r="F19" s="16"/>
    </row>
    <row r="20" spans="1:6">
      <c r="A20" s="2">
        <f t="shared" ref="A20:A29" si="7">A19+1</f>
        <v>3</v>
      </c>
      <c r="B20" s="2">
        <v>4205</v>
      </c>
      <c r="C20" s="2">
        <v>1240</v>
      </c>
      <c r="D20" s="2">
        <v>1085</v>
      </c>
      <c r="E20" s="14">
        <v>3600</v>
      </c>
      <c r="F20" s="16"/>
    </row>
    <row r="21" spans="1:6">
      <c r="A21" s="2">
        <f t="shared" si="7"/>
        <v>4</v>
      </c>
      <c r="B21" s="2">
        <v>4955</v>
      </c>
      <c r="C21" s="2">
        <v>1200</v>
      </c>
      <c r="D21" s="2">
        <v>750</v>
      </c>
      <c r="E21" s="14">
        <v>4800</v>
      </c>
      <c r="F21" s="16"/>
    </row>
    <row r="22" spans="1:6">
      <c r="A22" s="2">
        <f t="shared" si="7"/>
        <v>5</v>
      </c>
      <c r="B22" s="2">
        <v>5420</v>
      </c>
      <c r="C22" s="2">
        <v>1240</v>
      </c>
      <c r="D22" s="2">
        <v>465</v>
      </c>
      <c r="E22" s="14">
        <v>6040</v>
      </c>
      <c r="F22" s="16"/>
    </row>
    <row r="23" spans="1:6">
      <c r="A23" s="2">
        <f t="shared" si="7"/>
        <v>6</v>
      </c>
      <c r="B23" s="2">
        <v>6080</v>
      </c>
      <c r="C23" s="2">
        <v>1200</v>
      </c>
      <c r="D23" s="2">
        <v>660</v>
      </c>
      <c r="E23" s="14">
        <v>7240</v>
      </c>
      <c r="F23" s="16"/>
    </row>
    <row r="24" spans="1:6">
      <c r="A24" s="2">
        <f t="shared" si="7"/>
        <v>7</v>
      </c>
      <c r="B24" s="2">
        <v>7630</v>
      </c>
      <c r="C24" s="2">
        <v>1240</v>
      </c>
      <c r="D24" s="2">
        <v>1550</v>
      </c>
      <c r="E24" s="14">
        <v>8480</v>
      </c>
      <c r="F24" s="16"/>
    </row>
    <row r="25" spans="1:6">
      <c r="A25" s="2">
        <f t="shared" si="7"/>
        <v>8</v>
      </c>
      <c r="B25" s="2">
        <v>10110</v>
      </c>
      <c r="C25" s="2">
        <v>1240</v>
      </c>
      <c r="D25" s="2">
        <v>2480</v>
      </c>
      <c r="E25" s="14">
        <v>9720</v>
      </c>
      <c r="F25" s="16"/>
    </row>
    <row r="26" spans="1:6">
      <c r="A26" s="2">
        <f t="shared" si="7"/>
        <v>9</v>
      </c>
      <c r="B26" s="2">
        <v>13260</v>
      </c>
      <c r="C26" s="2">
        <v>1200</v>
      </c>
      <c r="D26" s="2">
        <v>3150</v>
      </c>
      <c r="E26" s="14">
        <v>10920</v>
      </c>
      <c r="F26" s="16"/>
    </row>
    <row r="27" spans="1:6">
      <c r="A27" s="2">
        <f t="shared" si="7"/>
        <v>10</v>
      </c>
      <c r="B27" s="2">
        <v>16050</v>
      </c>
      <c r="C27" s="2">
        <v>1240</v>
      </c>
      <c r="D27" s="2">
        <v>2790</v>
      </c>
      <c r="E27" s="14">
        <v>12160</v>
      </c>
      <c r="F27" s="16"/>
    </row>
    <row r="28" spans="1:6">
      <c r="A28" s="2">
        <f t="shared" si="7"/>
        <v>11</v>
      </c>
      <c r="B28" s="2">
        <v>18450</v>
      </c>
      <c r="C28" s="2">
        <v>1200</v>
      </c>
      <c r="D28" s="2">
        <v>2400</v>
      </c>
      <c r="E28" s="14">
        <v>13360</v>
      </c>
      <c r="F28" s="16"/>
    </row>
    <row r="29" spans="1:6">
      <c r="A29" s="2">
        <f t="shared" si="7"/>
        <v>12</v>
      </c>
      <c r="B29" s="2">
        <v>20620</v>
      </c>
      <c r="C29" s="2">
        <v>1240</v>
      </c>
      <c r="D29" s="2">
        <v>2170</v>
      </c>
      <c r="E29" s="14">
        <v>14600</v>
      </c>
      <c r="F29" s="16"/>
    </row>
    <row r="30" spans="1:6">
      <c r="F30" s="16"/>
    </row>
    <row r="32" spans="1:6">
      <c r="A32" t="s">
        <v>46</v>
      </c>
    </row>
    <row r="50" spans="1:2" ht="21">
      <c r="A50" s="17" t="s">
        <v>47</v>
      </c>
    </row>
    <row r="51" spans="1:2">
      <c r="A51" s="2" t="s">
        <v>0</v>
      </c>
      <c r="B51" s="2" t="s">
        <v>40</v>
      </c>
    </row>
    <row r="52" spans="1:2">
      <c r="A52" s="2">
        <v>1</v>
      </c>
      <c r="B52" s="2">
        <v>620</v>
      </c>
    </row>
    <row r="53" spans="1:2">
      <c r="A53" s="2">
        <f>A52+1</f>
        <v>2</v>
      </c>
      <c r="B53" s="2">
        <v>140</v>
      </c>
    </row>
    <row r="54" spans="1:2">
      <c r="A54" s="2">
        <f t="shared" ref="A54:A63" si="8">A53+1</f>
        <v>3</v>
      </c>
      <c r="B54" s="2">
        <v>-155</v>
      </c>
    </row>
    <row r="55" spans="1:2">
      <c r="A55" s="2">
        <f t="shared" si="8"/>
        <v>4</v>
      </c>
      <c r="B55" s="2">
        <v>-450</v>
      </c>
    </row>
    <row r="56" spans="1:2">
      <c r="A56" s="2">
        <f t="shared" si="8"/>
        <v>5</v>
      </c>
      <c r="B56" s="2">
        <v>-775</v>
      </c>
    </row>
    <row r="57" spans="1:2">
      <c r="A57" s="2">
        <f t="shared" si="8"/>
        <v>6</v>
      </c>
      <c r="B57" s="2">
        <v>-540</v>
      </c>
    </row>
    <row r="58" spans="1:2">
      <c r="A58" s="2">
        <f t="shared" si="8"/>
        <v>7</v>
      </c>
      <c r="B58" s="2">
        <v>310</v>
      </c>
    </row>
    <row r="59" spans="1:2">
      <c r="A59" s="2">
        <f t="shared" si="8"/>
        <v>8</v>
      </c>
      <c r="B59" s="2">
        <v>1240</v>
      </c>
    </row>
    <row r="60" spans="1:2">
      <c r="A60" s="2">
        <f t="shared" si="8"/>
        <v>9</v>
      </c>
      <c r="B60" s="2">
        <v>1950</v>
      </c>
    </row>
    <row r="61" spans="1:2">
      <c r="A61" s="2">
        <f t="shared" si="8"/>
        <v>10</v>
      </c>
      <c r="B61" s="2">
        <v>1550</v>
      </c>
    </row>
    <row r="62" spans="1:2">
      <c r="A62" s="2">
        <f t="shared" si="8"/>
        <v>11</v>
      </c>
      <c r="B62" s="2">
        <v>1200</v>
      </c>
    </row>
    <row r="63" spans="1:2">
      <c r="A63" s="2">
        <f t="shared" si="8"/>
        <v>12</v>
      </c>
      <c r="B63" s="2">
        <v>930</v>
      </c>
    </row>
    <row r="64" spans="1:2">
      <c r="A64" t="s">
        <v>48</v>
      </c>
    </row>
    <row r="65" spans="1:3">
      <c r="B65">
        <v>1950</v>
      </c>
    </row>
    <row r="66" spans="1:3">
      <c r="B66">
        <v>-775</v>
      </c>
      <c r="C66">
        <f>B65-B66</f>
        <v>2725</v>
      </c>
    </row>
    <row r="67" spans="1:3">
      <c r="A67" t="s">
        <v>49</v>
      </c>
      <c r="B67">
        <v>620</v>
      </c>
    </row>
    <row r="68" spans="1:3">
      <c r="B68">
        <v>-775</v>
      </c>
      <c r="C68">
        <f>B67-B68</f>
        <v>1395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G2" sqref="G2"/>
    </sheetView>
  </sheetViews>
  <sheetFormatPr defaultRowHeight="15"/>
  <cols>
    <col min="4" max="4" width="14.7109375" customWidth="1"/>
  </cols>
  <sheetData>
    <row r="1" spans="1:6">
      <c r="D1" s="11" t="s">
        <v>16</v>
      </c>
      <c r="E1" s="13">
        <f>6-(2*12*0.2)</f>
        <v>1.1999999999999993</v>
      </c>
      <c r="F1" s="12">
        <f>E1/E2</f>
        <v>4.7619047619047589E-2</v>
      </c>
    </row>
    <row r="2" spans="1:6">
      <c r="C2" s="10" t="s">
        <v>15</v>
      </c>
      <c r="D2" s="1" t="s">
        <v>17</v>
      </c>
      <c r="E2" s="1">
        <f>(2*12*0.8)+6</f>
        <v>25.200000000000003</v>
      </c>
    </row>
    <row r="3" spans="1:6">
      <c r="D3" s="1"/>
    </row>
    <row r="4" spans="1:6">
      <c r="D4" s="11">
        <f>6+(2*0.2*12)</f>
        <v>10.8</v>
      </c>
      <c r="E4" s="12">
        <f>D4/D5</f>
        <v>0.42857142857142855</v>
      </c>
    </row>
    <row r="5" spans="1:6">
      <c r="D5" s="1">
        <f>(2*12*0.8)+6</f>
        <v>25.200000000000003</v>
      </c>
    </row>
    <row r="6" spans="1:6">
      <c r="D6" s="1"/>
    </row>
    <row r="7" spans="1:6">
      <c r="D7" s="11">
        <f>(2*12*0.8)-6</f>
        <v>13.200000000000003</v>
      </c>
      <c r="E7" s="12">
        <f>D7/D8</f>
        <v>0.52380952380952384</v>
      </c>
    </row>
    <row r="8" spans="1:6">
      <c r="D8" s="1">
        <f>(2*12*0.8)+6</f>
        <v>25.200000000000003</v>
      </c>
    </row>
    <row r="13" spans="1:6" ht="18">
      <c r="A13" s="4" t="s">
        <v>14</v>
      </c>
      <c r="B13" s="4" t="s">
        <v>13</v>
      </c>
      <c r="C13" s="4" t="s">
        <v>18</v>
      </c>
      <c r="D13" s="4" t="s">
        <v>19</v>
      </c>
      <c r="E13" s="4" t="s">
        <v>20</v>
      </c>
      <c r="F13" s="4" t="s">
        <v>21</v>
      </c>
    </row>
    <row r="14" spans="1:6">
      <c r="A14" s="2">
        <v>0</v>
      </c>
      <c r="B14" s="2">
        <v>10</v>
      </c>
      <c r="C14" s="2"/>
      <c r="D14" s="2"/>
      <c r="E14" s="2"/>
      <c r="F14" s="2">
        <v>10</v>
      </c>
    </row>
    <row r="15" spans="1:6">
      <c r="A15" s="2"/>
      <c r="B15" s="2"/>
      <c r="C15" s="2">
        <f>0.048*B16</f>
        <v>0.96</v>
      </c>
      <c r="D15" s="2">
        <f>0.43*B14</f>
        <v>4.3</v>
      </c>
      <c r="E15" s="2">
        <f>0.524*F14</f>
        <v>5.24</v>
      </c>
      <c r="F15" s="2"/>
    </row>
    <row r="16" spans="1:6">
      <c r="A16" s="2">
        <v>6</v>
      </c>
      <c r="B16" s="2">
        <v>20</v>
      </c>
      <c r="C16" s="2"/>
      <c r="D16" s="2"/>
      <c r="E16" s="2"/>
      <c r="F16" s="2">
        <f>C15+D15+E15</f>
        <v>10.5</v>
      </c>
    </row>
    <row r="17" spans="1:6">
      <c r="A17" s="2"/>
      <c r="B17" s="2"/>
      <c r="C17" s="2">
        <f>0.048*B18</f>
        <v>2.4</v>
      </c>
      <c r="D17" s="2">
        <f>0.43*B16</f>
        <v>8.6</v>
      </c>
      <c r="E17" s="2">
        <f>0.524*F16</f>
        <v>5.5020000000000007</v>
      </c>
      <c r="F17" s="2"/>
    </row>
    <row r="18" spans="1:6">
      <c r="A18" s="2">
        <v>12</v>
      </c>
      <c r="B18" s="2">
        <v>50</v>
      </c>
      <c r="C18" s="2"/>
      <c r="D18" s="2"/>
      <c r="E18" s="2"/>
      <c r="F18" s="2">
        <f>C17+D17+E17</f>
        <v>16.502000000000002</v>
      </c>
    </row>
    <row r="19" spans="1:6">
      <c r="A19" s="2"/>
      <c r="B19" s="2"/>
      <c r="C19" s="2">
        <f>0.048*B20</f>
        <v>2.88</v>
      </c>
      <c r="D19" s="2">
        <f>0.43*B18</f>
        <v>21.5</v>
      </c>
      <c r="E19" s="2">
        <f>0.524*F18</f>
        <v>8.6470480000000016</v>
      </c>
      <c r="F19" s="2"/>
    </row>
    <row r="20" spans="1:6">
      <c r="A20" s="2">
        <v>18</v>
      </c>
      <c r="B20" s="2">
        <v>60</v>
      </c>
      <c r="C20" s="2"/>
      <c r="D20" s="2"/>
      <c r="E20" s="2"/>
      <c r="F20" s="2">
        <f>C19+D19+E19</f>
        <v>33.027048000000001</v>
      </c>
    </row>
    <row r="21" spans="1:6">
      <c r="A21" s="2"/>
      <c r="B21" s="2"/>
      <c r="C21" s="2">
        <f>0.048*B22</f>
        <v>2.64</v>
      </c>
      <c r="D21" s="2">
        <f>0.43*B20</f>
        <v>25.8</v>
      </c>
      <c r="E21" s="2">
        <f>0.524*F20</f>
        <v>17.306173152</v>
      </c>
      <c r="F21" s="2"/>
    </row>
    <row r="22" spans="1:6">
      <c r="A22" s="2">
        <v>24</v>
      </c>
      <c r="B22" s="2">
        <v>55</v>
      </c>
      <c r="C22" s="2"/>
      <c r="D22" s="2"/>
      <c r="E22" s="2"/>
      <c r="F22" s="2">
        <f>C21+D21+E21</f>
        <v>45.746173151999997</v>
      </c>
    </row>
    <row r="23" spans="1:6">
      <c r="A23" s="2"/>
      <c r="B23" s="2"/>
      <c r="C23" s="2">
        <f>0.048*B24</f>
        <v>2.16</v>
      </c>
      <c r="D23" s="2">
        <f>0.43*B22</f>
        <v>23.65</v>
      </c>
      <c r="E23" s="2">
        <f>0.524*F22</f>
        <v>23.970994731647998</v>
      </c>
      <c r="F23" s="2"/>
    </row>
    <row r="24" spans="1:6">
      <c r="A24" s="2">
        <v>30</v>
      </c>
      <c r="B24" s="2">
        <v>45</v>
      </c>
      <c r="C24" s="2"/>
      <c r="D24" s="2"/>
      <c r="E24" s="2"/>
      <c r="F24" s="2">
        <f>C23+D23+E23</f>
        <v>49.780994731647993</v>
      </c>
    </row>
    <row r="25" spans="1:6">
      <c r="A25" s="2"/>
      <c r="B25" s="2"/>
      <c r="C25" s="2">
        <f>0.048*B26</f>
        <v>1.68</v>
      </c>
      <c r="D25" s="2">
        <f>0.43*B24</f>
        <v>19.350000000000001</v>
      </c>
      <c r="E25" s="2">
        <f>0.524*F24</f>
        <v>26.085241239383549</v>
      </c>
      <c r="F25" s="2"/>
    </row>
    <row r="26" spans="1:6">
      <c r="A26" s="2">
        <v>36</v>
      </c>
      <c r="B26" s="2">
        <v>35</v>
      </c>
      <c r="C26" s="2"/>
      <c r="D26" s="2"/>
      <c r="E26" s="2"/>
      <c r="F26" s="2">
        <f>C25+D25+E25</f>
        <v>47.11524123938355</v>
      </c>
    </row>
    <row r="27" spans="1:6">
      <c r="A27" s="2"/>
      <c r="B27" s="2"/>
      <c r="C27" s="2">
        <f>0.048*B28</f>
        <v>1.296</v>
      </c>
      <c r="D27" s="2">
        <f>0.43*B26</f>
        <v>15.049999999999999</v>
      </c>
      <c r="E27" s="2">
        <f>0.524*F26</f>
        <v>24.68838640943698</v>
      </c>
      <c r="F27" s="2"/>
    </row>
    <row r="28" spans="1:6">
      <c r="A28" s="2">
        <v>42</v>
      </c>
      <c r="B28" s="2">
        <v>27</v>
      </c>
      <c r="C28" s="2"/>
      <c r="D28" s="2"/>
      <c r="E28" s="2"/>
      <c r="F28" s="2">
        <f>C27+D27+E27</f>
        <v>41.034386409436976</v>
      </c>
    </row>
    <row r="29" spans="1:6">
      <c r="A29" s="2"/>
      <c r="B29" s="2"/>
      <c r="C29" s="2">
        <f>0.048*B30</f>
        <v>0.96</v>
      </c>
      <c r="D29" s="2">
        <f>0.43*B28</f>
        <v>11.61</v>
      </c>
      <c r="E29" s="2">
        <f>0.524*F28</f>
        <v>21.502018478544976</v>
      </c>
      <c r="F29" s="2"/>
    </row>
    <row r="30" spans="1:6">
      <c r="A30" s="2">
        <v>48</v>
      </c>
      <c r="B30" s="2">
        <v>20</v>
      </c>
      <c r="C30" s="2"/>
      <c r="D30" s="2"/>
      <c r="E30" s="2"/>
      <c r="F30" s="2">
        <f>C29+D29+E29</f>
        <v>34.072018478544976</v>
      </c>
    </row>
    <row r="31" spans="1:6">
      <c r="A31" s="2"/>
      <c r="B31" s="2"/>
      <c r="C31" s="2">
        <f>0.048*B32</f>
        <v>0.72</v>
      </c>
      <c r="D31" s="2">
        <f>0.43*B30</f>
        <v>8.6</v>
      </c>
      <c r="E31" s="2">
        <f>0.524*F30</f>
        <v>17.853737682757568</v>
      </c>
      <c r="F31" s="2"/>
    </row>
    <row r="32" spans="1:6">
      <c r="A32" s="2">
        <v>54</v>
      </c>
      <c r="B32" s="2">
        <v>15</v>
      </c>
      <c r="C32" s="2"/>
      <c r="D32" s="2"/>
      <c r="E32" s="2"/>
      <c r="F32" s="2">
        <f>C31+D31+E31</f>
        <v>27.173737682757569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example1</vt:lpstr>
      <vt:lpstr>flow mass curve</vt:lpstr>
      <vt:lpstr>example2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yihova-jira</dc:creator>
  <cp:lastModifiedBy>jihova jira</cp:lastModifiedBy>
  <cp:lastPrinted>2015-01-09T14:57:48Z</cp:lastPrinted>
  <dcterms:created xsi:type="dcterms:W3CDTF">2015-01-09T13:42:55Z</dcterms:created>
  <dcterms:modified xsi:type="dcterms:W3CDTF">2016-05-23T03:05:16Z</dcterms:modified>
</cp:coreProperties>
</file>